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B28522E-66E0-4D26-A51A-52C3EF9A9D6E}" xr6:coauthVersionLast="47" xr6:coauthVersionMax="47" xr10:uidLastSave="{00000000-0000-0000-0000-000000000000}"/>
  <workbookProtection workbookAlgorithmName="SHA-512" workbookHashValue="xdonNcUJ7LkrZ6aoRaZ0MwFONZ9IW0sMQb7ekvmwKFybDOlK2DkZpQldetUMA8Z5ZMStpyNdHWj1A1iXQ4qBNg==" workbookSaltValue="mxRc5Hgjj4ahN1ilp4eypg==" workbookSpinCount="100000" lockStructure="1"/>
  <bookViews>
    <workbookView xWindow="-120" yWindow="-120" windowWidth="29040" windowHeight="15720" tabRatio="459" xr2:uid="{00000000-000D-0000-FFFF-FFFF00000000}"/>
  </bookViews>
  <sheets>
    <sheet name="Tourenabrechnung" sheetId="1" r:id="rId1"/>
  </sheets>
  <definedNames>
    <definedName name="_xlnm.Print_Area" localSheetId="0">Tourenabrechnung!$B$2:$J$72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 l="1"/>
  <c r="H20" i="1" l="1"/>
  <c r="H19" i="1"/>
  <c r="H18" i="1"/>
  <c r="L18" i="1" l="1"/>
  <c r="N20" i="1" l="1"/>
  <c r="M20" i="1"/>
  <c r="M18" i="1"/>
  <c r="N18" i="1"/>
  <c r="O18" i="1"/>
  <c r="I24" i="1"/>
  <c r="J25" i="1"/>
  <c r="I33" i="1"/>
  <c r="B51" i="1"/>
  <c r="D54" i="1"/>
  <c r="N30" i="1" l="1"/>
  <c r="N33" i="1"/>
  <c r="N32" i="1"/>
  <c r="N31" i="1"/>
  <c r="M33" i="1"/>
  <c r="M23" i="1"/>
  <c r="M32" i="1"/>
  <c r="M30" i="1"/>
  <c r="M31" i="1"/>
  <c r="N23" i="1"/>
  <c r="N24" i="1"/>
  <c r="N25" i="1"/>
  <c r="M25" i="1"/>
  <c r="M24" i="1"/>
  <c r="M22" i="1"/>
  <c r="N22" i="1"/>
  <c r="C13" i="1"/>
  <c r="C18" i="1"/>
  <c r="I18" i="1" s="1"/>
  <c r="D18" i="1" s="1"/>
  <c r="C14" i="1"/>
  <c r="I14" i="1" s="1"/>
  <c r="I13" i="1" l="1"/>
  <c r="J14" i="1" s="1"/>
  <c r="I34" i="1"/>
  <c r="J35" i="1" s="1"/>
  <c r="M36" i="1"/>
  <c r="N36" i="1"/>
  <c r="M27" i="1"/>
  <c r="N27" i="1"/>
  <c r="C20" i="1" s="1"/>
  <c r="I20" i="1" l="1"/>
  <c r="D20" i="1" s="1"/>
  <c r="C19" i="1"/>
  <c r="I19" i="1" s="1"/>
  <c r="D19" i="1" s="1"/>
  <c r="J38" i="1" l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Josef</author>
  </authors>
  <commentList>
    <comment ref="F4" authorId="0" shapeId="0" xr:uid="{00000000-0006-0000-0000-000001000000}">
      <text>
        <r>
          <rPr>
            <b/>
            <sz val="8"/>
            <color indexed="8"/>
            <rFont val="Times New Roman"/>
            <family val="1"/>
          </rPr>
          <t>Tour oder Kurs auswählen</t>
        </r>
      </text>
    </comment>
    <comment ref="F7" authorId="1" shapeId="0" xr:uid="{00000000-0006-0000-0000-000002000000}">
      <text>
        <r>
          <rPr>
            <b/>
            <sz val="8"/>
            <color indexed="81"/>
            <rFont val="Times New Roman"/>
            <family val="1"/>
          </rPr>
          <t>Staat auswählen</t>
        </r>
      </text>
    </comment>
    <comment ref="G33" authorId="0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>Anzahl der Tage für Seilgeld</t>
        </r>
      </text>
    </comment>
    <comment ref="F36" authorId="0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Anmerkungen</t>
        </r>
      </text>
    </comment>
  </commentList>
</comments>
</file>

<file path=xl/sharedStrings.xml><?xml version="1.0" encoding="utf-8"?>
<sst xmlns="http://schemas.openxmlformats.org/spreadsheetml/2006/main" count="104" uniqueCount="83">
  <si>
    <t>Tourenabrechnung</t>
  </si>
  <si>
    <t>Österreich</t>
  </si>
  <si>
    <t>Schweiz</t>
  </si>
  <si>
    <t>Tagestouren haben immer den Deutschen Satz Deutschland</t>
  </si>
  <si>
    <t>Frankreich</t>
  </si>
  <si>
    <t>Italien</t>
  </si>
  <si>
    <t>Norwegen</t>
  </si>
  <si>
    <t>Slowenien</t>
  </si>
  <si>
    <t>FAQ:</t>
  </si>
  <si>
    <t>Art d. Veranst.:</t>
  </si>
  <si>
    <t>Skitour</t>
  </si>
  <si>
    <t>Hallenkletterkurs</t>
  </si>
  <si>
    <t>Nur Datum der ersten Veranstaltung eingeben sowie Kilometer</t>
  </si>
  <si>
    <t>Ziel / Titel:</t>
  </si>
  <si>
    <t>Abgrenzung:</t>
  </si>
  <si>
    <t>Leiter:</t>
  </si>
  <si>
    <t>Wandern</t>
  </si>
  <si>
    <t>gem. Programmheft, bis w2 = Wandern</t>
  </si>
  <si>
    <t>Veranstaltungsland:</t>
  </si>
  <si>
    <t>Bergsteigen</t>
  </si>
  <si>
    <t>ab w3 = Bergsteigen und/oder leichte Kletterei bis II-III</t>
  </si>
  <si>
    <t>Hochtour (Sommer)</t>
  </si>
  <si>
    <t>ab Gletscherbegehung</t>
  </si>
  <si>
    <t>Abreise am:</t>
  </si>
  <si>
    <t>Uhrzeit:</t>
  </si>
  <si>
    <t>gem. Programmheft S1-S3 ohne Hochtourenausrüstung</t>
  </si>
  <si>
    <t>Rückkehr am:</t>
  </si>
  <si>
    <t>Skihochtour</t>
  </si>
  <si>
    <t>gem. Programmheft S1-S3 Hochtourenausrüstung notwendig (Gletscherbegehung)</t>
  </si>
  <si>
    <t xml:space="preserve">Uhrzeit </t>
  </si>
  <si>
    <t>mit Doppelpunkt, z. B. 8:00</t>
  </si>
  <si>
    <t>Tagessatz</t>
  </si>
  <si>
    <t>a €:</t>
  </si>
  <si>
    <t>Übernachtungspauschale</t>
  </si>
  <si>
    <t>Tage</t>
  </si>
  <si>
    <t>Anfang</t>
  </si>
  <si>
    <t>Ende eintätig</t>
  </si>
  <si>
    <t>Ende mehrtätig</t>
  </si>
  <si>
    <t>Verpflegungsmehraufwand</t>
  </si>
  <si>
    <t>Minute bis 24:00</t>
  </si>
  <si>
    <t>Minute ab 0:00</t>
  </si>
  <si>
    <t>Tag (e)</t>
  </si>
  <si>
    <t>mehr als 24 Stunden</t>
  </si>
  <si>
    <t>Verpflegungsaufwand</t>
  </si>
  <si>
    <t>Bei Tagestouren wird immer der Satz für Deutschland verwedet</t>
  </si>
  <si>
    <t>mehr als 8 Stunden</t>
  </si>
  <si>
    <t>14:00 bis 23:59</t>
  </si>
  <si>
    <t>8 bis 13:59</t>
  </si>
  <si>
    <t>am gleichen Tag</t>
  </si>
  <si>
    <t xml:space="preserve">oder An/Abreise bei </t>
  </si>
  <si>
    <t>mehrtägiger Abwesenheit</t>
  </si>
  <si>
    <t>am nächsten Tag</t>
  </si>
  <si>
    <t>Fahrtkosten</t>
  </si>
  <si>
    <t>Ende</t>
  </si>
  <si>
    <t>km</t>
  </si>
  <si>
    <t>mehr als 2 Tage</t>
  </si>
  <si>
    <t>Summe</t>
  </si>
  <si>
    <t>Barauslagen</t>
  </si>
  <si>
    <t>Bei Barauslagen bitte Belege beifügen</t>
  </si>
  <si>
    <t>Organisationskosten</t>
  </si>
  <si>
    <t>Liftkarten</t>
  </si>
  <si>
    <t>Rucksacktransport</t>
  </si>
  <si>
    <t>Beförderung zur Hütte</t>
  </si>
  <si>
    <t xml:space="preserve">Seilgeld für </t>
  </si>
  <si>
    <r>
      <rPr>
        <sz val="11"/>
        <rFont val="Tahoma"/>
        <family val="2"/>
      </rPr>
      <t>Tage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a € 5,00</t>
    </r>
  </si>
  <si>
    <t xml:space="preserve">Materialeinsatz Ausbildung </t>
  </si>
  <si>
    <t>€/Tag</t>
  </si>
  <si>
    <t>Bankverbindung</t>
  </si>
  <si>
    <t>Achtung Änderung:</t>
  </si>
  <si>
    <t>IBAN</t>
  </si>
  <si>
    <t>(22stellig)</t>
  </si>
  <si>
    <t>Die Kontodaten bitte immer angeben,</t>
  </si>
  <si>
    <t>BIC</t>
  </si>
  <si>
    <t>da die Abrechnungen über die Geschäftsstelle laufen</t>
  </si>
  <si>
    <t>Kreditinstitut</t>
  </si>
  <si>
    <t xml:space="preserve">Anzahl der Teilnehmer: </t>
  </si>
  <si>
    <t>Anzahl der Fahrzeuge:</t>
  </si>
  <si>
    <t>Teilnehmer</t>
  </si>
  <si>
    <t>Name, Vorname</t>
  </si>
  <si>
    <t>Tel. Nr. und/oder E-Mail</t>
  </si>
  <si>
    <t>Eingabe nur bei Veranstaltungen ohne Teilnehmerliste der Geschäftsstelle notwendig!</t>
  </si>
  <si>
    <t>siehe TN-Liste, die ich an euch gesendet habe.</t>
  </si>
  <si>
    <t>Auch separate Teilnehmerliste möglich.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</si>
</sst>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&quot; €&quot;_-;\-* #,##0.00&quot; €&quot;_-;_-* \-??&quot; €&quot;_-;_-@_-"/>
    <numFmt numFmtId="166" formatCode="0&quot; Tag (e)&quot;"/>
    <numFmt numFmtId="167" formatCode="d/\ mmmm\ yyyy;@"/>
  </numFmts>
  <fonts count="16">
    <font>
      <sz val="11"/>
      <name val="Sparkasse Rg"/>
    </font>
    <font>
      <sz val="10"/>
      <name val="MS Sans Serif"/>
      <family val="2"/>
    </font>
    <font>
      <sz val="11"/>
      <name val="Tahoma"/>
      <family val="2"/>
    </font>
    <font>
      <sz val="18"/>
      <name val="Tahoma"/>
      <family val="2"/>
    </font>
    <font>
      <b/>
      <sz val="11"/>
      <name val="Tahoma"/>
      <family val="2"/>
    </font>
    <font>
      <b/>
      <sz val="8"/>
      <color indexed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sz val="8"/>
      <name val="MS Sans Serif"/>
      <family val="2"/>
    </font>
    <font>
      <sz val="8"/>
      <name val="Sparkasse Rg"/>
    </font>
    <font>
      <sz val="9"/>
      <name val="Tahoma"/>
      <family val="2"/>
    </font>
    <font>
      <sz val="11"/>
      <name val="Sparkasse Rg"/>
    </font>
    <font>
      <sz val="10"/>
      <name val="Tahoma"/>
      <family val="2"/>
    </font>
    <font>
      <b/>
      <sz val="8"/>
      <color indexed="81"/>
      <name val="Times New Roman"/>
      <family val="1"/>
    </font>
    <font>
      <b/>
      <sz val="12"/>
      <name val="Tahoma"/>
      <family val="2"/>
    </font>
    <font>
      <sz val="11"/>
      <color theme="0"/>
      <name val="Sparkasse Rg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</borders>
  <cellStyleXfs count="3">
    <xf numFmtId="0" fontId="0" fillId="0" borderId="0"/>
    <xf numFmtId="165" fontId="11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3" fillId="2" borderId="0" xfId="0" applyFont="1" applyFill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 applyProtection="1">
      <alignment horizontal="left"/>
      <protection locked="0"/>
    </xf>
    <xf numFmtId="20" fontId="2" fillId="0" borderId="0" xfId="0" applyNumberFormat="1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5" fontId="2" fillId="0" borderId="0" xfId="1" applyFont="1" applyFill="1" applyBorder="1" applyAlignment="1" applyProtection="1"/>
    <xf numFmtId="165" fontId="4" fillId="0" borderId="0" xfId="1" applyFont="1" applyFill="1" applyBorder="1" applyAlignment="1" applyProtection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left"/>
    </xf>
    <xf numFmtId="166" fontId="0" fillId="0" borderId="0" xfId="0" applyNumberFormat="1"/>
    <xf numFmtId="1" fontId="8" fillId="2" borderId="0" xfId="2" applyNumberFormat="1" applyFont="1" applyFill="1" applyAlignment="1">
      <alignment horizontal="left"/>
    </xf>
    <xf numFmtId="0" fontId="9" fillId="2" borderId="0" xfId="0" applyFont="1" applyFill="1"/>
    <xf numFmtId="1" fontId="7" fillId="3" borderId="0" xfId="0" applyNumberFormat="1" applyFont="1" applyFill="1"/>
    <xf numFmtId="165" fontId="2" fillId="0" borderId="2" xfId="1" applyFont="1" applyFill="1" applyBorder="1" applyAlignment="1" applyProtection="1"/>
    <xf numFmtId="165" fontId="4" fillId="0" borderId="3" xfId="0" applyNumberFormat="1" applyFont="1" applyBorder="1"/>
    <xf numFmtId="0" fontId="7" fillId="0" borderId="0" xfId="0" applyFont="1"/>
    <xf numFmtId="0" fontId="12" fillId="0" borderId="0" xfId="0" applyFont="1" applyAlignment="1" applyProtection="1">
      <alignment wrapText="1"/>
      <protection locked="0"/>
    </xf>
    <xf numFmtId="0" fontId="2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top" wrapText="1"/>
      <protection locked="0"/>
    </xf>
    <xf numFmtId="165" fontId="2" fillId="4" borderId="0" xfId="1" applyFont="1" applyFill="1" applyBorder="1" applyAlignment="1" applyProtection="1">
      <protection locked="0"/>
    </xf>
    <xf numFmtId="0" fontId="2" fillId="4" borderId="0" xfId="0" applyFont="1" applyFill="1" applyAlignment="1" applyProtection="1">
      <alignment horizontal="left"/>
      <protection locked="0"/>
    </xf>
    <xf numFmtId="14" fontId="2" fillId="4" borderId="0" xfId="0" applyNumberFormat="1" applyFont="1" applyFill="1" applyProtection="1">
      <protection locked="0"/>
    </xf>
    <xf numFmtId="20" fontId="2" fillId="4" borderId="0" xfId="0" applyNumberFormat="1" applyFont="1" applyFill="1" applyProtection="1">
      <protection locked="0"/>
    </xf>
    <xf numFmtId="0" fontId="2" fillId="5" borderId="0" xfId="0" applyFont="1" applyFill="1"/>
    <xf numFmtId="0" fontId="14" fillId="6" borderId="0" xfId="0" applyFont="1" applyFill="1"/>
    <xf numFmtId="0" fontId="2" fillId="6" borderId="0" xfId="0" applyFont="1" applyFill="1"/>
    <xf numFmtId="0" fontId="4" fillId="6" borderId="0" xfId="0" applyFont="1" applyFill="1"/>
    <xf numFmtId="166" fontId="15" fillId="0" borderId="0" xfId="0" applyNumberFormat="1" applyFont="1"/>
    <xf numFmtId="164" fontId="2" fillId="0" borderId="0" xfId="0" applyNumberFormat="1" applyFont="1"/>
    <xf numFmtId="165" fontId="2" fillId="4" borderId="0" xfId="1" applyFont="1" applyFill="1" applyBorder="1" applyAlignment="1" applyProtection="1"/>
    <xf numFmtId="0" fontId="2" fillId="0" borderId="0" xfId="0" applyFont="1" applyProtection="1">
      <protection hidden="1"/>
    </xf>
    <xf numFmtId="167" fontId="2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4" borderId="0" xfId="0" applyFill="1" applyProtection="1"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0" xfId="0" applyFont="1" applyFill="1"/>
    <xf numFmtId="0" fontId="0" fillId="5" borderId="0" xfId="0" applyFill="1"/>
  </cellXfs>
  <cellStyles count="3">
    <cellStyle name="Euro" xfId="1" xr:uid="{00000000-0005-0000-0000-000000000000}"/>
    <cellStyle name="Standard" xfId="0" builtinId="0"/>
    <cellStyle name="Standard_Muster" xfId="2" xr:uid="{00000000-0005-0000-0000-00000200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1</xdr:row>
      <xdr:rowOff>28575</xdr:rowOff>
    </xdr:from>
    <xdr:to>
      <xdr:col>9</xdr:col>
      <xdr:colOff>809625</xdr:colOff>
      <xdr:row>1</xdr:row>
      <xdr:rowOff>723900</xdr:rowOff>
    </xdr:to>
    <xdr:pic>
      <xdr:nvPicPr>
        <xdr:cNvPr id="1079" name="Grafik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09550"/>
          <a:ext cx="10668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topLeftCell="A15" workbookViewId="0">
      <selection activeCell="G33" sqref="G33"/>
    </sheetView>
  </sheetViews>
  <sheetFormatPr baseColWidth="10" defaultColWidth="11.5" defaultRowHeight="14.25" outlineLevelRow="1" outlineLevelCol="1"/>
  <cols>
    <col min="1" max="1" width="2.125" style="1" customWidth="1"/>
    <col min="2" max="2" width="8.75" style="1" customWidth="1"/>
    <col min="3" max="3" width="7.875" style="1" customWidth="1" outlineLevel="1"/>
    <col min="4" max="4" width="7.625" style="1" bestFit="1" customWidth="1" outlineLevel="1"/>
    <col min="5" max="5" width="13.625" style="1" customWidth="1" outlineLevel="1"/>
    <col min="6" max="6" width="18.5" style="1" customWidth="1" outlineLevel="1"/>
    <col min="7" max="7" width="3.875" style="1" customWidth="1" outlineLevel="1"/>
    <col min="8" max="8" width="8.375" style="1" customWidth="1" outlineLevel="1"/>
    <col min="9" max="9" width="10.5" style="1" customWidth="1"/>
    <col min="10" max="10" width="13.125" style="1" bestFit="1" customWidth="1"/>
    <col min="11" max="11" width="5.625" style="1" customWidth="1"/>
    <col min="12" max="12" width="8.375" style="1" hidden="1" customWidth="1"/>
    <col min="13" max="13" width="12.75" style="1" hidden="1" customWidth="1"/>
    <col min="14" max="14" width="13" style="1" hidden="1" customWidth="1"/>
    <col min="15" max="15" width="11.5" style="1" hidden="1" customWidth="1"/>
    <col min="16" max="16" width="11.75" style="1" hidden="1" customWidth="1"/>
    <col min="17" max="17" width="12.375" style="1" hidden="1" customWidth="1"/>
    <col min="18" max="18" width="11.25" style="1" hidden="1" customWidth="1"/>
    <col min="19" max="19" width="40.875" style="1" customWidth="1"/>
    <col min="20" max="20" width="11.5" style="1" customWidth="1"/>
    <col min="21" max="16384" width="11.5" style="1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</row>
    <row r="2" spans="1:20" s="6" customFormat="1" ht="59.65" customHeight="1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4"/>
      <c r="L2" s="26" t="s">
        <v>1</v>
      </c>
      <c r="M2" s="26" t="s">
        <v>2</v>
      </c>
      <c r="N2" s="26" t="s">
        <v>3</v>
      </c>
      <c r="O2" s="26" t="s">
        <v>4</v>
      </c>
      <c r="P2" s="26" t="s">
        <v>5</v>
      </c>
      <c r="Q2" s="26" t="s">
        <v>6</v>
      </c>
      <c r="R2" s="26" t="s">
        <v>7</v>
      </c>
      <c r="S2" s="6" t="s">
        <v>8</v>
      </c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>
        <v>40</v>
      </c>
      <c r="M3" s="1">
        <v>62</v>
      </c>
      <c r="N3" s="1">
        <v>28</v>
      </c>
      <c r="O3" s="1">
        <v>44</v>
      </c>
      <c r="P3" s="1">
        <v>40</v>
      </c>
      <c r="Q3" s="1">
        <v>80</v>
      </c>
      <c r="R3" s="1">
        <v>33</v>
      </c>
    </row>
    <row r="4" spans="1:20">
      <c r="A4" s="2"/>
      <c r="C4" s="7" t="s">
        <v>9</v>
      </c>
      <c r="F4" s="27"/>
      <c r="K4" s="2"/>
      <c r="S4" s="1" t="s">
        <v>11</v>
      </c>
      <c r="T4" s="1" t="s">
        <v>12</v>
      </c>
    </row>
    <row r="5" spans="1:20">
      <c r="A5" s="2"/>
      <c r="C5" s="7" t="s">
        <v>13</v>
      </c>
      <c r="F5" s="43"/>
      <c r="G5" s="43"/>
      <c r="H5" s="43"/>
      <c r="I5" s="43"/>
      <c r="J5" s="43"/>
      <c r="K5" s="2"/>
      <c r="L5" s="1">
        <v>27</v>
      </c>
      <c r="M5" s="1">
        <v>41</v>
      </c>
      <c r="N5" s="1">
        <v>14</v>
      </c>
      <c r="O5" s="1">
        <v>29</v>
      </c>
      <c r="P5" s="1">
        <v>27</v>
      </c>
      <c r="Q5" s="1">
        <v>53</v>
      </c>
      <c r="R5" s="1">
        <v>22</v>
      </c>
      <c r="S5" s="1" t="s">
        <v>14</v>
      </c>
    </row>
    <row r="6" spans="1:20">
      <c r="A6" s="2"/>
      <c r="B6"/>
      <c r="C6" s="7" t="s">
        <v>15</v>
      </c>
      <c r="F6" s="44"/>
      <c r="G6" s="44"/>
      <c r="H6" s="44"/>
      <c r="I6" s="44"/>
      <c r="J6" s="44"/>
      <c r="K6" s="2"/>
      <c r="L6" s="1">
        <v>27</v>
      </c>
      <c r="M6" s="1">
        <v>41</v>
      </c>
      <c r="N6" s="1">
        <v>14</v>
      </c>
      <c r="O6" s="1">
        <v>29</v>
      </c>
      <c r="P6" s="1">
        <v>27</v>
      </c>
      <c r="Q6" s="1">
        <v>53</v>
      </c>
      <c r="R6" s="1">
        <v>22</v>
      </c>
      <c r="S6" s="1" t="s">
        <v>16</v>
      </c>
      <c r="T6" s="1" t="s">
        <v>17</v>
      </c>
    </row>
    <row r="7" spans="1:20">
      <c r="A7" s="2"/>
      <c r="C7" s="7" t="s">
        <v>18</v>
      </c>
      <c r="F7" s="30"/>
      <c r="G7" s="8"/>
      <c r="H7" s="8"/>
      <c r="I7" s="8"/>
      <c r="J7" s="8"/>
      <c r="K7" s="2"/>
      <c r="S7" s="1" t="s">
        <v>19</v>
      </c>
      <c r="T7" s="1" t="s">
        <v>20</v>
      </c>
    </row>
    <row r="8" spans="1:20">
      <c r="A8" s="2"/>
      <c r="K8" s="2"/>
      <c r="S8" s="1" t="s">
        <v>21</v>
      </c>
      <c r="T8" s="1" t="s">
        <v>22</v>
      </c>
    </row>
    <row r="9" spans="1:20">
      <c r="A9" s="2"/>
      <c r="C9" s="7" t="s">
        <v>23</v>
      </c>
      <c r="F9" s="31"/>
      <c r="H9" s="7" t="s">
        <v>24</v>
      </c>
      <c r="I9" s="32"/>
      <c r="J9" s="9"/>
      <c r="K9" s="2"/>
      <c r="S9" s="1" t="s">
        <v>10</v>
      </c>
      <c r="T9" s="1" t="s">
        <v>25</v>
      </c>
    </row>
    <row r="10" spans="1:20">
      <c r="A10" s="2"/>
      <c r="C10" s="7" t="s">
        <v>26</v>
      </c>
      <c r="F10" s="31"/>
      <c r="H10" s="7" t="s">
        <v>24</v>
      </c>
      <c r="I10" s="32"/>
      <c r="J10" s="9"/>
      <c r="K10" s="2"/>
      <c r="S10" s="1" t="s">
        <v>27</v>
      </c>
      <c r="T10" s="1" t="s">
        <v>28</v>
      </c>
    </row>
    <row r="11" spans="1:20">
      <c r="A11" s="2"/>
      <c r="H11" s="7"/>
      <c r="K11" s="2"/>
      <c r="N11" s="7"/>
    </row>
    <row r="12" spans="1:20">
      <c r="A12" s="2"/>
      <c r="K12" s="2"/>
      <c r="S12" s="1" t="s">
        <v>29</v>
      </c>
      <c r="T12" s="1" t="s">
        <v>30</v>
      </c>
    </row>
    <row r="13" spans="1:20">
      <c r="A13" s="2"/>
      <c r="C13" s="10">
        <f>IF(F9&lt;&gt;"",L18+1,0)</f>
        <v>0</v>
      </c>
      <c r="D13" s="10"/>
      <c r="E13" s="7" t="s">
        <v>31</v>
      </c>
      <c r="G13" s="10" t="s">
        <v>32</v>
      </c>
      <c r="H13" s="11">
        <f>IF(OR(F4="Hochtour",F4="Skihochtour"),52,IF(OR(F4="Abendkurs",F4="Wandern",F4="Schneeschuh"),32,IF(F4="2ter Begleiter",17,IF(OR(F4="Skitour",F4="Bergsteigen",F4="Klettersteig",F4="Mountainbike",F4="Klettern"),42,IF(OR(F4="Hallenkletterkurs"),77,IF(OR(F4="Ausbildung"),62,0))))))</f>
        <v>0</v>
      </c>
      <c r="I13" s="12">
        <f>C13*H13</f>
        <v>0</v>
      </c>
      <c r="J13" s="12"/>
      <c r="K13" s="2"/>
    </row>
    <row r="14" spans="1:20">
      <c r="A14" s="2"/>
      <c r="C14" s="10">
        <f>L18</f>
        <v>0</v>
      </c>
      <c r="D14" s="10"/>
      <c r="E14" s="7" t="s">
        <v>33</v>
      </c>
      <c r="G14" s="10" t="s">
        <v>32</v>
      </c>
      <c r="H14" s="11">
        <f>IF(OR(F7="D"),20,IF(OR(F7="CH",F7="F",F7="N"),40,IF(OR(F7="#auswählen#"),0,30)))</f>
        <v>30</v>
      </c>
      <c r="I14" s="12">
        <f>C14*H14</f>
        <v>0</v>
      </c>
      <c r="J14" s="13">
        <f>SUM(I13:I14)</f>
        <v>0</v>
      </c>
      <c r="K14" s="2"/>
      <c r="L14" s="2"/>
      <c r="M14" s="2"/>
      <c r="N14" s="2"/>
      <c r="O14" s="2"/>
      <c r="P14" s="2"/>
      <c r="Q14" s="2"/>
    </row>
    <row r="15" spans="1:20">
      <c r="A15" s="2"/>
      <c r="C15" s="10"/>
      <c r="D15" s="10"/>
      <c r="E15" s="10"/>
      <c r="G15" s="10"/>
      <c r="H15" s="11"/>
      <c r="I15" s="12"/>
      <c r="J15" s="13"/>
      <c r="K15" s="2"/>
      <c r="L15" s="2"/>
      <c r="M15" s="2"/>
      <c r="N15" s="2"/>
      <c r="O15" s="2"/>
      <c r="P15" s="2"/>
      <c r="Q15" s="2"/>
      <c r="S15"/>
    </row>
    <row r="16" spans="1:20">
      <c r="A16" s="2"/>
      <c r="J16" s="7"/>
      <c r="K16" s="2"/>
      <c r="L16" s="14" t="s">
        <v>34</v>
      </c>
      <c r="M16" s="15" t="s">
        <v>35</v>
      </c>
      <c r="N16" s="15" t="s">
        <v>36</v>
      </c>
      <c r="O16" s="15" t="s">
        <v>37</v>
      </c>
      <c r="P16" s="16"/>
      <c r="Q16" s="16"/>
    </row>
    <row r="17" spans="1:20">
      <c r="A17" s="2"/>
      <c r="B17" s="17" t="s">
        <v>38</v>
      </c>
      <c r="C17" s="17"/>
      <c r="D17" s="17"/>
      <c r="E17" s="17"/>
      <c r="F17" s="2"/>
      <c r="G17" s="2"/>
      <c r="H17" s="2"/>
      <c r="I17" s="2"/>
      <c r="J17" s="17"/>
      <c r="K17" s="2"/>
      <c r="L17" s="18"/>
      <c r="M17" s="16" t="s">
        <v>39</v>
      </c>
      <c r="N17" s="16" t="s">
        <v>40</v>
      </c>
      <c r="O17" s="16" t="s">
        <v>40</v>
      </c>
      <c r="P17" s="16"/>
      <c r="Q17" s="16"/>
    </row>
    <row r="18" spans="1:20" outlineLevel="1">
      <c r="A18" s="2"/>
      <c r="B18" s="38" t="s">
        <v>41</v>
      </c>
      <c r="C18" s="37">
        <f>IF(I9="",0,IF(L18&lt;2,0,L18-1))</f>
        <v>0</v>
      </c>
      <c r="D18" s="38">
        <f t="shared" ref="D18:D19" si="0">I18/H18</f>
        <v>0</v>
      </c>
      <c r="E18" s="7" t="s">
        <v>42</v>
      </c>
      <c r="G18" s="10" t="s">
        <v>32</v>
      </c>
      <c r="H18" s="11">
        <f>IF(F$10-F$9=0,N3,IF(F$7="a",L3,IF(F$7="ch",M3,IF(F$7="d",N3,IF(F$7="F",O3,IF(F$7="I",P3,IF(F$7="slo",R3,IF(F$7="n",Q3,IF(F$7="Sonstiges",N3,0)))))))))</f>
        <v>28</v>
      </c>
      <c r="I18" s="12">
        <f>C18*H18</f>
        <v>0</v>
      </c>
      <c r="J18" s="13"/>
      <c r="K18" s="2"/>
      <c r="L18" s="14">
        <f>IF(OR(F4="Hallenkletterkurs"),0,F10-F9)</f>
        <v>0</v>
      </c>
      <c r="M18" s="20">
        <f>1440-HOUR(I9)*60-MINUTE(I9)</f>
        <v>1440</v>
      </c>
      <c r="N18" s="20">
        <f>1440-HOUR(I10)*60-MINUTE(I10)</f>
        <v>1440</v>
      </c>
      <c r="O18" s="20">
        <f>HOUR(I10)*60+MINUTE(I10)</f>
        <v>0</v>
      </c>
      <c r="P18" s="16"/>
      <c r="Q18" s="16"/>
      <c r="S18" s="1" t="s">
        <v>43</v>
      </c>
      <c r="T18" s="1" t="s">
        <v>44</v>
      </c>
    </row>
    <row r="19" spans="1:20" outlineLevel="1">
      <c r="A19" s="2"/>
      <c r="B19" s="38" t="s">
        <v>41</v>
      </c>
      <c r="C19" s="37">
        <f>IF(I9="",0,IF(M27=1,1,M36))</f>
        <v>0</v>
      </c>
      <c r="D19" s="38">
        <f t="shared" si="0"/>
        <v>0</v>
      </c>
      <c r="E19" s="7" t="s">
        <v>45</v>
      </c>
      <c r="G19" s="10" t="s">
        <v>32</v>
      </c>
      <c r="H19" s="11">
        <f>IF(F$10-F$9=0,N5,IF(F$7="a",L5,IF(F$7="ch",M5,IF(F$7="d",N5,IF(F$7="F",O5,IF(F$7="I",P5,IF(F$7="SLO",R5,IF(F$7="n",Q5,IF(F$7="Sonstiges",N5,0)))))))))</f>
        <v>14</v>
      </c>
      <c r="I19" s="12">
        <f>IF(M36=1,(C19*H19),IF(M36=2,(C19*H19),0))</f>
        <v>0</v>
      </c>
      <c r="J19" s="13"/>
      <c r="K19" s="2"/>
      <c r="L19" s="16"/>
      <c r="M19" s="21" t="s">
        <v>46</v>
      </c>
      <c r="N19" s="21" t="s">
        <v>47</v>
      </c>
      <c r="O19" s="16"/>
      <c r="P19" s="16"/>
      <c r="Q19" s="16"/>
    </row>
    <row r="20" spans="1:20" outlineLevel="1">
      <c r="A20" s="2"/>
      <c r="B20" s="38" t="s">
        <v>41</v>
      </c>
      <c r="C20" s="37">
        <f>IF(F4="Hallenkletterkurs",0,IF(I9="",0,N27))</f>
        <v>0</v>
      </c>
      <c r="D20" s="38">
        <f>I20/H20</f>
        <v>0</v>
      </c>
      <c r="E20" s="7" t="s">
        <v>45</v>
      </c>
      <c r="G20" s="10" t="s">
        <v>32</v>
      </c>
      <c r="H20" s="11">
        <f>IF(F$10-F$9=0,N6,IF(F$7="a",L6,IF(F$7="ch",M6,IF(F$7="d",N6,IF(F$7="F",O6,IF(F$7="I",P6,IF(F$7="SLO",R6,IF(F$7="n",Q6,IF(F$7="Sonstiges",N6,0)))))))))</f>
        <v>14</v>
      </c>
      <c r="I20" s="12">
        <f>IF(M36=1,(1*H20),IF(M36=2,0,(C20*H20)))</f>
        <v>0</v>
      </c>
      <c r="J20" s="13">
        <f>SUM(I18:I20)</f>
        <v>0</v>
      </c>
      <c r="K20" s="2"/>
      <c r="L20" s="16"/>
      <c r="M20" s="22">
        <f>IF(AND($L$18=0,(I10-I9)*60*24&gt;=481),1,0)</f>
        <v>0</v>
      </c>
      <c r="N20" s="22">
        <f>IF(AND($L$18=0,(I10-I9)*60*24&gt;=481,(I10-I9)*60*24&lt;1440),1,0)</f>
        <v>0</v>
      </c>
      <c r="O20" s="16" t="s">
        <v>48</v>
      </c>
      <c r="P20" s="16"/>
      <c r="Q20" s="16"/>
    </row>
    <row r="21" spans="1:20" outlineLevel="1">
      <c r="A21" s="2"/>
      <c r="C21" s="19"/>
      <c r="D21" s="19"/>
      <c r="E21" s="7" t="s">
        <v>49</v>
      </c>
      <c r="F21" s="7"/>
      <c r="G21" s="10"/>
      <c r="H21" s="11"/>
      <c r="I21" s="12"/>
      <c r="J21" s="13"/>
      <c r="K21" s="2"/>
      <c r="L21" s="16"/>
      <c r="M21" s="22"/>
      <c r="N21" s="22"/>
      <c r="O21" s="16"/>
      <c r="P21" s="16"/>
      <c r="Q21" s="16"/>
    </row>
    <row r="22" spans="1:20" outlineLevel="1">
      <c r="A22" s="2"/>
      <c r="E22" s="7" t="s">
        <v>50</v>
      </c>
      <c r="J22" s="7"/>
      <c r="K22" s="2"/>
      <c r="L22" s="16"/>
      <c r="M22" s="22">
        <f>IF(AND($L$18=1,$M$18&gt;=0),1,0)</f>
        <v>0</v>
      </c>
      <c r="N22" s="22">
        <f>IF(AND($L$18=1,$M$18&gt;=0,$M$18&lt;1440),1,0)</f>
        <v>0</v>
      </c>
      <c r="O22" s="16" t="s">
        <v>51</v>
      </c>
      <c r="P22" s="16" t="s">
        <v>35</v>
      </c>
      <c r="Q22" s="16"/>
    </row>
    <row r="23" spans="1:20" outlineLevel="1">
      <c r="A23" s="2"/>
      <c r="B23" s="17" t="s">
        <v>52</v>
      </c>
      <c r="C23" s="17"/>
      <c r="D23" s="17"/>
      <c r="E23" s="17"/>
      <c r="F23" s="2"/>
      <c r="G23" s="2"/>
      <c r="H23" s="2"/>
      <c r="I23" s="2"/>
      <c r="J23" s="17"/>
      <c r="K23" s="2"/>
      <c r="L23" s="16"/>
      <c r="M23" s="22">
        <f>IF(AND($L$18=1,$O$18&gt;=0),1,0)</f>
        <v>0</v>
      </c>
      <c r="N23" s="22">
        <f>IF(AND($L$18=1,$O$18&gt;=0,$O$18&lt;1440),1,0)</f>
        <v>0</v>
      </c>
      <c r="O23" s="16"/>
      <c r="P23" s="16" t="s">
        <v>53</v>
      </c>
      <c r="Q23" s="16"/>
    </row>
    <row r="24" spans="1:20" outlineLevel="1">
      <c r="A24" s="2"/>
      <c r="C24" s="27"/>
      <c r="E24" s="7" t="s">
        <v>54</v>
      </c>
      <c r="G24" s="10" t="s">
        <v>32</v>
      </c>
      <c r="H24" s="11">
        <v>0.15</v>
      </c>
      <c r="I24" s="12">
        <f>C24*H24</f>
        <v>0</v>
      </c>
      <c r="J24" s="13"/>
      <c r="K24" s="2"/>
      <c r="L24" s="16"/>
      <c r="M24" s="22">
        <f>IF(AND($L$18&gt;1,$M$18&gt;=0),1,0)</f>
        <v>0</v>
      </c>
      <c r="N24" s="22">
        <f>IF(AND($L$18&gt;1,$M$18&gt;=0,$M$18&lt;1440),1,0)</f>
        <v>0</v>
      </c>
      <c r="O24" s="16" t="s">
        <v>55</v>
      </c>
      <c r="P24" s="16" t="s">
        <v>35</v>
      </c>
      <c r="Q24" s="16"/>
    </row>
    <row r="25" spans="1:20" outlineLevel="1">
      <c r="A25" s="2"/>
      <c r="C25" s="3"/>
      <c r="E25"/>
      <c r="J25" s="13">
        <f>C24*H24</f>
        <v>0</v>
      </c>
      <c r="K25" s="2"/>
      <c r="L25" s="16"/>
      <c r="M25" s="22">
        <f>IF(AND($L$18&gt;1,$O$18&gt;=0),1,0)</f>
        <v>0</v>
      </c>
      <c r="N25" s="22">
        <f>IF(AND($L$18&gt;1,$O$18&gt;=0,$O$18&lt;1440),1,0)</f>
        <v>0</v>
      </c>
      <c r="O25" s="16"/>
      <c r="P25" s="16" t="s">
        <v>53</v>
      </c>
      <c r="Q25" s="16"/>
    </row>
    <row r="26" spans="1:20" outlineLevel="1">
      <c r="A26" s="2"/>
      <c r="J26" s="13"/>
      <c r="K26" s="2"/>
      <c r="L26" s="16"/>
      <c r="M26" s="22"/>
      <c r="N26" s="22"/>
      <c r="O26" s="16"/>
      <c r="P26" s="16"/>
      <c r="Q26" s="16"/>
    </row>
    <row r="27" spans="1:20">
      <c r="A27" s="2"/>
      <c r="J27" s="7"/>
      <c r="K27" s="2"/>
      <c r="L27" s="16"/>
      <c r="M27" s="22">
        <f>IF(F4="Hallenkletterkurs",0,SUM(M20:M25))</f>
        <v>0</v>
      </c>
      <c r="N27" s="22">
        <f>SUM(N20:N25)</f>
        <v>0</v>
      </c>
      <c r="O27" s="16" t="s">
        <v>56</v>
      </c>
      <c r="P27" s="16"/>
      <c r="Q27" s="16"/>
    </row>
    <row r="28" spans="1:20" ht="15">
      <c r="A28" s="2"/>
      <c r="B28" s="17" t="s">
        <v>57</v>
      </c>
      <c r="C28" s="17"/>
      <c r="D28" s="17"/>
      <c r="E28" s="17"/>
      <c r="F28" s="2"/>
      <c r="G28" s="2"/>
      <c r="H28" s="2"/>
      <c r="I28" s="2"/>
      <c r="J28" s="17"/>
      <c r="K28" s="2"/>
      <c r="L28" s="2"/>
      <c r="M28" s="2"/>
      <c r="N28" s="2"/>
      <c r="O28" s="2"/>
      <c r="P28" s="2"/>
      <c r="Q28" s="2"/>
      <c r="S28" s="34" t="s">
        <v>58</v>
      </c>
      <c r="T28" s="35"/>
    </row>
    <row r="29" spans="1:20">
      <c r="A29" s="2"/>
      <c r="E29" s="7" t="s">
        <v>59</v>
      </c>
      <c r="I29" s="29">
        <v>0</v>
      </c>
      <c r="J29" s="13"/>
      <c r="K29" s="2"/>
    </row>
    <row r="30" spans="1:20">
      <c r="A30" s="2"/>
      <c r="E30" s="7" t="s">
        <v>60</v>
      </c>
      <c r="I30" s="29">
        <v>0</v>
      </c>
      <c r="J30" s="13"/>
      <c r="K30" s="2"/>
      <c r="M30" s="22">
        <f>IF(AND($L$18=1,$M$18&gt;=480),1,0)</f>
        <v>0</v>
      </c>
      <c r="N30" s="22">
        <f>IF(AND($L$18=1,$M$18&gt;=480,$M$18&lt;840),1,0)</f>
        <v>0</v>
      </c>
      <c r="O30" s="16" t="s">
        <v>51</v>
      </c>
      <c r="P30" s="16" t="s">
        <v>35</v>
      </c>
      <c r="Q30" s="16"/>
    </row>
    <row r="31" spans="1:20">
      <c r="A31" s="2"/>
      <c r="E31" s="7" t="s">
        <v>61</v>
      </c>
      <c r="I31" s="29">
        <v>0</v>
      </c>
      <c r="J31" s="13"/>
      <c r="K31" s="2"/>
      <c r="M31" s="22">
        <f>IF(AND($L$18=1,$O$18&gt;=480),1,0)</f>
        <v>0</v>
      </c>
      <c r="N31" s="22">
        <f>IF(AND($L$18=1,$O$18&gt;=480,$O$18&lt;840),1,0)</f>
        <v>0</v>
      </c>
      <c r="O31" s="16"/>
      <c r="P31" s="16" t="s">
        <v>53</v>
      </c>
      <c r="Q31" s="16"/>
    </row>
    <row r="32" spans="1:20">
      <c r="A32" s="2"/>
      <c r="E32" s="7" t="s">
        <v>62</v>
      </c>
      <c r="I32" s="29">
        <v>0</v>
      </c>
      <c r="K32" s="2"/>
      <c r="M32" s="22">
        <f>IF(AND($L$18&gt;1,$M$18&gt;=480),1,0)</f>
        <v>0</v>
      </c>
      <c r="N32" s="22">
        <f>IF(AND($L$18&gt;1,$M$18&gt;=480,$M$18&lt;840),1,0)</f>
        <v>0</v>
      </c>
      <c r="O32" s="16" t="s">
        <v>55</v>
      </c>
      <c r="P32" s="16" t="s">
        <v>35</v>
      </c>
      <c r="Q32" s="16"/>
    </row>
    <row r="33" spans="1:18">
      <c r="A33" s="2"/>
      <c r="E33" s="7" t="s">
        <v>63</v>
      </c>
      <c r="G33" s="27"/>
      <c r="H33" s="7" t="s">
        <v>64</v>
      </c>
      <c r="I33" s="39">
        <f>G33*5</f>
        <v>0</v>
      </c>
      <c r="K33" s="2"/>
      <c r="M33" s="22">
        <f>IF(AND($L$18&gt;1,$O$18&gt;=480),1,0)</f>
        <v>0</v>
      </c>
      <c r="N33" s="22">
        <f>IF(AND($L$18&gt;1,$O$18&gt;=480,$O$18&lt;840),1,0)</f>
        <v>0</v>
      </c>
      <c r="O33" s="16"/>
      <c r="P33" s="16" t="s">
        <v>53</v>
      </c>
      <c r="Q33" s="16"/>
    </row>
    <row r="34" spans="1:18">
      <c r="A34" s="2"/>
      <c r="E34" s="7" t="s">
        <v>65</v>
      </c>
      <c r="G34" s="40">
        <v>5</v>
      </c>
      <c r="H34" s="1" t="s">
        <v>66</v>
      </c>
      <c r="I34" s="39">
        <f>IF(F4="Ausbildung",C13*G34,0)</f>
        <v>0</v>
      </c>
      <c r="K34" s="2"/>
    </row>
    <row r="35" spans="1:18">
      <c r="A35" s="2"/>
      <c r="E35" s="7" t="s">
        <v>57</v>
      </c>
      <c r="I35" s="29">
        <v>0</v>
      </c>
      <c r="J35" s="13">
        <f>SUM(I29:I35)</f>
        <v>0</v>
      </c>
      <c r="K35" s="2"/>
    </row>
    <row r="36" spans="1:18">
      <c r="A36" s="2"/>
      <c r="F36" s="28"/>
      <c r="I36" s="12"/>
      <c r="J36" s="23"/>
      <c r="K36" s="2"/>
      <c r="M36" s="22">
        <f>SUM(M30:M33)</f>
        <v>0</v>
      </c>
      <c r="N36" s="22">
        <f>SUM(N30:N33)</f>
        <v>0</v>
      </c>
    </row>
    <row r="37" spans="1:18">
      <c r="A37" s="2"/>
      <c r="K37" s="2"/>
    </row>
    <row r="38" spans="1:18">
      <c r="A38" s="2"/>
      <c r="B38" s="7" t="s">
        <v>56</v>
      </c>
      <c r="C38" s="7"/>
      <c r="D38" s="7"/>
      <c r="E38" s="7"/>
      <c r="J38" s="24">
        <f>SUM(I13:I14,I18:I20,J25,I29:I35)</f>
        <v>0</v>
      </c>
      <c r="K38" s="2"/>
    </row>
    <row r="39" spans="1:18">
      <c r="A39" s="2"/>
      <c r="K39" s="2"/>
    </row>
    <row r="40" spans="1:18">
      <c r="A40" s="2"/>
      <c r="K40" s="2"/>
    </row>
    <row r="41" spans="1:18">
      <c r="A41" s="2"/>
      <c r="K41" s="2"/>
    </row>
    <row r="42" spans="1:18">
      <c r="A42" s="2"/>
      <c r="B42" s="7" t="s">
        <v>67</v>
      </c>
      <c r="K42" s="2"/>
      <c r="R42" s="36" t="s">
        <v>68</v>
      </c>
    </row>
    <row r="43" spans="1:18">
      <c r="A43" s="2"/>
      <c r="C43" s="10" t="s">
        <v>69</v>
      </c>
      <c r="E43" s="1" t="s">
        <v>70</v>
      </c>
      <c r="F43" s="44"/>
      <c r="G43" s="44"/>
      <c r="H43" s="44"/>
      <c r="K43" s="2"/>
      <c r="R43" s="1" t="s">
        <v>71</v>
      </c>
    </row>
    <row r="44" spans="1:18">
      <c r="A44" s="2"/>
      <c r="C44" s="10" t="s">
        <v>72</v>
      </c>
      <c r="F44" s="44"/>
      <c r="G44" s="44"/>
      <c r="H44" s="44"/>
      <c r="K44" s="2"/>
      <c r="R44" s="1" t="s">
        <v>73</v>
      </c>
    </row>
    <row r="45" spans="1:18">
      <c r="A45" s="2"/>
      <c r="C45" s="10" t="s">
        <v>74</v>
      </c>
      <c r="F45" s="44"/>
      <c r="G45" s="44"/>
      <c r="H45" s="44"/>
      <c r="K45" s="2"/>
    </row>
    <row r="46" spans="1:18">
      <c r="A46" s="2"/>
      <c r="B46" s="10"/>
      <c r="K46" s="2"/>
    </row>
    <row r="47" spans="1:18">
      <c r="A47" s="2"/>
      <c r="B47" s="10"/>
      <c r="K47" s="2"/>
    </row>
    <row r="48" spans="1:18">
      <c r="A48" s="2"/>
      <c r="B48" s="10"/>
      <c r="K48" s="2"/>
    </row>
    <row r="49" spans="1:22">
      <c r="A49" s="2"/>
      <c r="B49" s="10"/>
      <c r="K49" s="2"/>
    </row>
    <row r="50" spans="1:22">
      <c r="A50" s="2"/>
      <c r="B50" s="10"/>
      <c r="K50" s="2"/>
    </row>
    <row r="51" spans="1:22">
      <c r="A51" s="2"/>
      <c r="B51" s="41">
        <f ca="1">TODAY()</f>
        <v>44957</v>
      </c>
      <c r="C51" s="41"/>
      <c r="D51" s="41"/>
      <c r="E51" s="41"/>
      <c r="F51" s="41"/>
      <c r="K51" s="2"/>
    </row>
    <row r="52" spans="1:22">
      <c r="A52" s="2"/>
      <c r="H52" s="25"/>
      <c r="K52" s="2"/>
    </row>
    <row r="53" spans="1:22">
      <c r="A53" s="2"/>
      <c r="B53" s="1" t="s">
        <v>75</v>
      </c>
      <c r="E53" s="27"/>
      <c r="F53" s="1" t="s">
        <v>76</v>
      </c>
      <c r="H53" s="27"/>
      <c r="K53" s="2"/>
    </row>
    <row r="54" spans="1:22">
      <c r="A54" s="2"/>
      <c r="B54" s="17" t="s">
        <v>77</v>
      </c>
      <c r="C54" s="2"/>
      <c r="D54" s="42" t="str">
        <f>IF(F4="","",F4)</f>
        <v/>
      </c>
      <c r="E54" s="42"/>
      <c r="F54" s="42"/>
      <c r="G54" s="42"/>
      <c r="H54" s="42"/>
      <c r="I54" s="42"/>
      <c r="J54" s="42"/>
      <c r="K54" s="2"/>
    </row>
    <row r="55" spans="1:22">
      <c r="A55" s="2"/>
      <c r="B55" s="33" t="s">
        <v>78</v>
      </c>
      <c r="C55" s="33"/>
      <c r="D55" s="33"/>
      <c r="E55" s="33"/>
      <c r="F55" s="33"/>
      <c r="G55" s="33"/>
      <c r="H55" s="46" t="s">
        <v>79</v>
      </c>
      <c r="I55" s="47"/>
      <c r="J55" s="47"/>
      <c r="K55" s="2"/>
      <c r="R55" s="45" t="s">
        <v>80</v>
      </c>
      <c r="S55" s="45"/>
      <c r="T55" s="45"/>
      <c r="U55" s="45"/>
      <c r="V55" s="45"/>
    </row>
    <row r="56" spans="1:22">
      <c r="A56" s="2"/>
      <c r="B56" s="45"/>
      <c r="C56" s="45"/>
      <c r="D56" s="45"/>
      <c r="E56" s="45"/>
      <c r="F56" s="45"/>
      <c r="H56" s="45" t="s">
        <v>81</v>
      </c>
      <c r="I56" s="45"/>
      <c r="J56" s="45"/>
      <c r="K56" s="2"/>
    </row>
    <row r="57" spans="1:22">
      <c r="A57" s="2"/>
      <c r="B57" s="45"/>
      <c r="C57" s="45"/>
      <c r="D57" s="45"/>
      <c r="E57" s="45"/>
      <c r="F57" s="45"/>
      <c r="H57" s="45"/>
      <c r="I57" s="45"/>
      <c r="J57" s="45"/>
      <c r="K57" s="2"/>
      <c r="R57" s="1" t="s">
        <v>82</v>
      </c>
    </row>
    <row r="58" spans="1:22">
      <c r="A58" s="2"/>
      <c r="B58" s="45"/>
      <c r="C58" s="45"/>
      <c r="D58" s="45"/>
      <c r="E58" s="45"/>
      <c r="F58" s="45"/>
      <c r="H58" s="45"/>
      <c r="I58" s="45"/>
      <c r="J58" s="45"/>
      <c r="K58" s="2"/>
    </row>
    <row r="59" spans="1:22">
      <c r="A59" s="2"/>
      <c r="B59" s="45"/>
      <c r="C59" s="45"/>
      <c r="D59" s="45"/>
      <c r="E59" s="45"/>
      <c r="F59" s="45"/>
      <c r="H59" s="45"/>
      <c r="I59" s="45"/>
      <c r="J59" s="45"/>
      <c r="K59" s="2"/>
    </row>
    <row r="60" spans="1:22">
      <c r="A60" s="2"/>
      <c r="B60" s="45"/>
      <c r="C60" s="45"/>
      <c r="D60" s="45"/>
      <c r="E60" s="45"/>
      <c r="F60" s="45"/>
      <c r="H60" s="45"/>
      <c r="I60" s="45"/>
      <c r="J60" s="45"/>
      <c r="K60" s="2"/>
    </row>
    <row r="61" spans="1:22">
      <c r="A61" s="2"/>
      <c r="B61" s="45"/>
      <c r="C61" s="45"/>
      <c r="D61" s="45"/>
      <c r="E61" s="45"/>
      <c r="F61" s="45"/>
      <c r="H61" s="45"/>
      <c r="I61" s="45"/>
      <c r="J61" s="45"/>
      <c r="K61" s="2"/>
    </row>
    <row r="62" spans="1:22">
      <c r="A62" s="2"/>
      <c r="B62" s="45"/>
      <c r="C62" s="45"/>
      <c r="D62" s="45"/>
      <c r="E62" s="45"/>
      <c r="F62" s="45"/>
      <c r="H62" s="45"/>
      <c r="I62" s="45"/>
      <c r="J62" s="45"/>
      <c r="K62" s="2"/>
    </row>
    <row r="63" spans="1:22">
      <c r="A63" s="2"/>
      <c r="B63" s="45"/>
      <c r="C63" s="45"/>
      <c r="D63" s="45"/>
      <c r="E63" s="45"/>
      <c r="F63" s="45"/>
      <c r="H63" s="45"/>
      <c r="I63" s="45"/>
      <c r="J63" s="45"/>
      <c r="K63" s="2"/>
    </row>
    <row r="64" spans="1:22">
      <c r="A64" s="2"/>
      <c r="B64" s="45"/>
      <c r="C64" s="45"/>
      <c r="D64" s="45"/>
      <c r="E64" s="45"/>
      <c r="F64" s="45"/>
      <c r="H64" s="45"/>
      <c r="I64" s="45"/>
      <c r="J64" s="45"/>
      <c r="K64" s="2"/>
    </row>
    <row r="65" spans="1:11">
      <c r="A65" s="2"/>
      <c r="B65" s="45"/>
      <c r="C65" s="45"/>
      <c r="D65" s="45"/>
      <c r="E65" s="45"/>
      <c r="F65" s="45"/>
      <c r="H65" s="45"/>
      <c r="I65" s="45"/>
      <c r="J65" s="45"/>
      <c r="K65" s="2"/>
    </row>
    <row r="66" spans="1:11">
      <c r="A66" s="2"/>
      <c r="B66" s="45"/>
      <c r="C66" s="45"/>
      <c r="D66" s="45"/>
      <c r="E66" s="45"/>
      <c r="F66" s="45"/>
      <c r="H66" s="45"/>
      <c r="I66" s="45"/>
      <c r="J66" s="45"/>
      <c r="K66" s="2"/>
    </row>
    <row r="67" spans="1:11">
      <c r="A67" s="2"/>
      <c r="B67" s="45"/>
      <c r="C67" s="45"/>
      <c r="D67" s="45"/>
      <c r="E67" s="45"/>
      <c r="F67" s="45"/>
      <c r="H67" s="45"/>
      <c r="I67" s="45"/>
      <c r="J67" s="45"/>
      <c r="K67" s="2"/>
    </row>
    <row r="68" spans="1:11">
      <c r="A68" s="2"/>
      <c r="B68" s="45"/>
      <c r="C68" s="45"/>
      <c r="D68" s="45"/>
      <c r="E68" s="45"/>
      <c r="F68" s="45"/>
      <c r="H68" s="45"/>
      <c r="I68" s="45"/>
      <c r="J68" s="45"/>
      <c r="K68" s="2"/>
    </row>
    <row r="69" spans="1:11">
      <c r="A69" s="2"/>
      <c r="B69" s="45"/>
      <c r="C69" s="45"/>
      <c r="D69" s="45"/>
      <c r="E69" s="45"/>
      <c r="F69" s="45"/>
      <c r="H69" s="45"/>
      <c r="I69" s="45"/>
      <c r="J69" s="45"/>
      <c r="K69" s="2"/>
    </row>
    <row r="70" spans="1:11">
      <c r="A70" s="2"/>
      <c r="B70" s="45"/>
      <c r="C70" s="45"/>
      <c r="D70" s="45"/>
      <c r="E70" s="45"/>
      <c r="F70" s="45"/>
      <c r="H70" s="45"/>
      <c r="I70" s="45"/>
      <c r="J70" s="45"/>
      <c r="K70" s="2"/>
    </row>
    <row r="71" spans="1:11">
      <c r="A71" s="2"/>
      <c r="B71" s="45"/>
      <c r="C71" s="45"/>
      <c r="D71" s="45"/>
      <c r="E71" s="45"/>
      <c r="F71" s="45"/>
      <c r="H71" s="45"/>
      <c r="I71" s="45"/>
      <c r="J71" s="45"/>
      <c r="K71" s="2"/>
    </row>
    <row r="72" spans="1:11">
      <c r="A72" s="2"/>
      <c r="B72" s="45"/>
      <c r="C72" s="45"/>
      <c r="D72" s="45"/>
      <c r="E72" s="45"/>
      <c r="F72" s="45"/>
      <c r="H72" s="45"/>
      <c r="I72" s="45"/>
      <c r="J72" s="45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</sheetData>
  <sheetProtection algorithmName="SHA-512" hashValue="+ObbUI81RPbrQLcAd5JxD8qFC81XFnYVfovxQMIC6nOoXwApIsoE5Ld5c1cbe8VicY+1FdBWssbwW2kEmmS3fQ==" saltValue="L18BIsPiEMs4uwszAhlzIw==" spinCount="100000" sheet="1" objects="1" scenarios="1" selectLockedCells="1"/>
  <mergeCells count="43">
    <mergeCell ref="B71:F71"/>
    <mergeCell ref="H71:J71"/>
    <mergeCell ref="B72:F72"/>
    <mergeCell ref="H72:J72"/>
    <mergeCell ref="B57:F57"/>
    <mergeCell ref="B68:F68"/>
    <mergeCell ref="H68:J68"/>
    <mergeCell ref="B69:F69"/>
    <mergeCell ref="H69:J69"/>
    <mergeCell ref="B70:F70"/>
    <mergeCell ref="H70:J70"/>
    <mergeCell ref="B65:F65"/>
    <mergeCell ref="H65:J65"/>
    <mergeCell ref="B66:F66"/>
    <mergeCell ref="H66:J66"/>
    <mergeCell ref="B67:F67"/>
    <mergeCell ref="B60:F60"/>
    <mergeCell ref="H60:J60"/>
    <mergeCell ref="B61:F61"/>
    <mergeCell ref="H61:J61"/>
    <mergeCell ref="H67:J67"/>
    <mergeCell ref="B62:F62"/>
    <mergeCell ref="H62:J62"/>
    <mergeCell ref="B63:F63"/>
    <mergeCell ref="H63:J63"/>
    <mergeCell ref="B64:F64"/>
    <mergeCell ref="H64:J64"/>
    <mergeCell ref="R55:V55"/>
    <mergeCell ref="B56:F56"/>
    <mergeCell ref="H56:J56"/>
    <mergeCell ref="H57:J57"/>
    <mergeCell ref="B59:F59"/>
    <mergeCell ref="H59:J59"/>
    <mergeCell ref="B58:F58"/>
    <mergeCell ref="H58:J58"/>
    <mergeCell ref="H55:J55"/>
    <mergeCell ref="B51:F51"/>
    <mergeCell ref="D54:J54"/>
    <mergeCell ref="F5:J5"/>
    <mergeCell ref="F6:J6"/>
    <mergeCell ref="F43:H43"/>
    <mergeCell ref="F44:H44"/>
    <mergeCell ref="F45:H45"/>
  </mergeCells>
  <conditionalFormatting sqref="J38">
    <cfRule type="cellIs" dxfId="0" priority="1" stopIfTrue="1" operator="lessThan">
      <formula>0</formula>
    </cfRule>
  </conditionalFormatting>
  <dataValidations count="9">
    <dataValidation type="list" showErrorMessage="1" sqref="B4 D4" xr:uid="{00000000-0002-0000-0000-000000000000}">
      <formula1>"Tour,Kurs"</formula1>
      <formula2>0</formula2>
    </dataValidation>
    <dataValidation type="list" allowBlank="1" showErrorMessage="1" sqref="F4" xr:uid="{00000000-0002-0000-0000-000001000000}">
      <formula1>"Abendkurs,Wandern,Skitour,Skihochtour,Hochtour,Hallenkletterkurs,Mountainbike,Bergsteigen,Klettersteig,Schneeschuh,Klettern,2ter Begleiter,Ausbildung,#auswählen#"</formula1>
    </dataValidation>
    <dataValidation type="list" operator="equal" sqref="F7" xr:uid="{00000000-0002-0000-0000-000002000000}">
      <formula1>"D,A,I,CH,F,SLO,N,Sonstiges,#auswählen#"</formula1>
    </dataValidation>
    <dataValidation type="decimal" allowBlank="1" showInputMessage="1" showErrorMessage="1" error="Nur Zahlenwerte bis 100€" sqref="I29:I32" xr:uid="{00000000-0002-0000-0000-000003000000}">
      <formula1>0</formula1>
      <formula2>100</formula2>
    </dataValidation>
    <dataValidation type="decimal" allowBlank="1" showInputMessage="1" showErrorMessage="1" error="Nur Zahlenwerte eingeben" sqref="I35" xr:uid="{00000000-0002-0000-0000-000004000000}">
      <formula1>0</formula1>
      <formula2>1000</formula2>
    </dataValidation>
    <dataValidation type="whole" allowBlank="1" showInputMessage="1" showErrorMessage="1" error="Nur Zahlenwerte" sqref="C24" xr:uid="{00000000-0002-0000-0000-000005000000}">
      <formula1>0</formula1>
      <formula2>10000</formula2>
    </dataValidation>
    <dataValidation allowBlank="1" showInputMessage="1" showErrorMessage="1" error="Datum ausserhalb des Gültigkeitsbereichs" sqref="F9:F10" xr:uid="{00000000-0002-0000-0000-000006000000}"/>
    <dataValidation type="time" allowBlank="1" showInputMessage="1" showErrorMessage="1" error="Uhrzeit mit falschem Format eingegeben" sqref="I9:I10" xr:uid="{00000000-0002-0000-0000-000007000000}">
      <formula1>0</formula1>
      <formula2>0.999305555555556</formula2>
    </dataValidation>
    <dataValidation type="whole" allowBlank="1" showInputMessage="1" showErrorMessage="1" error="Nur Ganze Zahlen eingeben" sqref="G33" xr:uid="{00000000-0002-0000-0000-000008000000}">
      <formula1>0</formula1>
      <formula2>100</formula2>
    </dataValidation>
  </dataValidations>
  <printOptions horizontalCentered="1"/>
  <pageMargins left="0.27569444444444446" right="0.31527777777777777" top="0.31527777777777777" bottom="0.59027777777777779" header="0.51180555555555551" footer="0.51180555555555551"/>
  <pageSetup paperSize="9" scale="74" firstPageNumber="0" orientation="portrait" horizontalDpi="300" verticalDpi="300" r:id="rId1"/>
  <headerFooter alignWithMargins="0"/>
  <rowBreaks count="1" manualBreakCount="1">
    <brk id="5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236024FF52A47BB97DE467CF5A60C" ma:contentTypeVersion="4" ma:contentTypeDescription="Ein neues Dokument erstellen." ma:contentTypeScope="" ma:versionID="00bc54d9ed61f48a12e359b9d120c408">
  <xsd:schema xmlns:xsd="http://www.w3.org/2001/XMLSchema" xmlns:xs="http://www.w3.org/2001/XMLSchema" xmlns:p="http://schemas.microsoft.com/office/2006/metadata/properties" xmlns:ns2="3071c7c7-3015-41fe-8f98-2f2d219e94dc" xmlns:ns3="0f37e22b-3a1d-4146-9da9-fa531dfb1609" targetNamespace="http://schemas.microsoft.com/office/2006/metadata/properties" ma:root="true" ma:fieldsID="123c453d4cb23fabbb856314b32be228" ns2:_="" ns3:_="">
    <xsd:import namespace="3071c7c7-3015-41fe-8f98-2f2d219e94dc"/>
    <xsd:import namespace="0f37e22b-3a1d-4146-9da9-fa531dfb1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1c7c7-3015-41fe-8f98-2f2d219e9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22b-3a1d-4146-9da9-fa531dfb1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745FE-BAC0-4195-A3DE-DBE9449315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8D6678-D40D-4652-AFD9-2A10E8E88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71c7c7-3015-41fe-8f98-2f2d219e94dc"/>
    <ds:schemaRef ds:uri="0f37e22b-3a1d-4146-9da9-fa531dfb1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082B3-B001-4D35-88FA-CEEBE2409F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Tourenabrechnung</vt:lpstr>
      <vt:lpstr>Tourenabrechnung!Druckbereich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</dc:creator>
  <cp:keywords/>
  <dc:description/>
  <cp:lastModifiedBy>Kagleder</cp:lastModifiedBy>
  <cp:revision/>
  <dcterms:created xsi:type="dcterms:W3CDTF">2013-01-05T12:47:46Z</dcterms:created>
  <dcterms:modified xsi:type="dcterms:W3CDTF">2023-01-31T13:58:25Z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0x010100D2B236024FF52A47BB97DE467CF5A60C</vt:lpwstr>
  </property>
</Properties>
</file>